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ro\OneDrive\Politik\Stadtrat Verden\Videos\"/>
    </mc:Choice>
  </mc:AlternateContent>
  <xr:revisionPtr revIDLastSave="0" documentId="13_ncr:1_{850EF75A-24CB-45D0-B3B1-BC948EA16AE2}" xr6:coauthVersionLast="45" xr6:coauthVersionMax="45" xr10:uidLastSave="{00000000-0000-0000-0000-000000000000}"/>
  <bookViews>
    <workbookView xWindow="-27990" yWindow="-120" windowWidth="28110" windowHeight="16440" xr2:uid="{00000000-000D-0000-FFFF-FFFF00000000}"/>
  </bookViews>
  <sheets>
    <sheet name="HPL 2020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0" i="1" l="1"/>
  <c r="E90" i="1"/>
  <c r="D90" i="1"/>
  <c r="C90" i="1"/>
  <c r="C83" i="1"/>
  <c r="D74" i="1"/>
  <c r="E70" i="1"/>
  <c r="E72" i="1"/>
  <c r="D72" i="1"/>
  <c r="C72" i="1"/>
  <c r="E61" i="1"/>
  <c r="D50" i="1"/>
  <c r="C50" i="1"/>
  <c r="F47" i="1" l="1"/>
  <c r="E47" i="1"/>
  <c r="D47" i="1"/>
  <c r="C47" i="1"/>
  <c r="C39" i="1"/>
  <c r="F93" i="1"/>
  <c r="E93" i="1"/>
  <c r="D93" i="1"/>
  <c r="C93" i="1"/>
  <c r="F37" i="1"/>
  <c r="E37" i="1"/>
  <c r="D37" i="1"/>
  <c r="C37" i="1"/>
  <c r="D34" i="1"/>
  <c r="F5" i="1"/>
  <c r="E5" i="1"/>
  <c r="D5" i="1"/>
  <c r="C5" i="1"/>
  <c r="D25" i="1"/>
  <c r="D20" i="1"/>
  <c r="F95" i="1"/>
  <c r="E95" i="1"/>
  <c r="D95" i="1"/>
  <c r="C95" i="1"/>
  <c r="C94" i="1"/>
  <c r="D59" i="1"/>
  <c r="C42" i="1"/>
  <c r="C35" i="1"/>
  <c r="D33" i="1"/>
  <c r="E24" i="1"/>
  <c r="C20" i="1"/>
  <c r="F94" i="1"/>
  <c r="E94" i="1"/>
  <c r="D94" i="1"/>
  <c r="D97" i="1" l="1"/>
  <c r="G97" i="1"/>
  <c r="C97" i="1" l="1"/>
  <c r="E97" i="1"/>
  <c r="F97" i="1"/>
</calcChain>
</file>

<file path=xl/sharedStrings.xml><?xml version="1.0" encoding="utf-8"?>
<sst xmlns="http://schemas.openxmlformats.org/spreadsheetml/2006/main" count="187" uniqueCount="181">
  <si>
    <t>Investitonskostenzuschuss AWK</t>
  </si>
  <si>
    <t>FW Döhlbergen-Rieda</t>
  </si>
  <si>
    <t>FW Hönisch/Hutbergen</t>
  </si>
  <si>
    <t>FW Eissel</t>
  </si>
  <si>
    <t>Erweiterung GS Sachsenhain</t>
  </si>
  <si>
    <t>FW Walle</t>
  </si>
  <si>
    <t>Umgestaltung Johanniswall</t>
  </si>
  <si>
    <t>Umgestaltung Lugenstein</t>
  </si>
  <si>
    <t>Herstellung eines Geh- und Radweges in der Bertha-Benz-Straße</t>
  </si>
  <si>
    <t>Radroute vom Bahnhof bis zur BBS</t>
  </si>
  <si>
    <t>Stellplätze Untere Straße</t>
  </si>
  <si>
    <t>Verlegung Schiffsanleger Allerpark</t>
  </si>
  <si>
    <t>Umsetzung Rahmenplan Spielplätze</t>
  </si>
  <si>
    <t>Beschaffung von FW-Fahrzeugen</t>
  </si>
  <si>
    <t>Förderung Radverkehr</t>
  </si>
  <si>
    <t>SUMMEN</t>
  </si>
  <si>
    <t>Einrichtung von Bushaltestellen netto</t>
  </si>
  <si>
    <t>Neubau Mehrgenerationenhaus/KiTa Verden-Ost-Borstel netto</t>
  </si>
  <si>
    <t>Neubau KiTa Elisabeth-Selbert-Straße netto</t>
  </si>
  <si>
    <t>Syndikatshof netto</t>
  </si>
  <si>
    <t>02.20.02.06</t>
  </si>
  <si>
    <t>Veranschlagung</t>
  </si>
  <si>
    <t>02.20.05.01</t>
  </si>
  <si>
    <t>02.20.07.02P007</t>
  </si>
  <si>
    <t>02.20.07.03P005</t>
  </si>
  <si>
    <t>02.20.07.10P018</t>
  </si>
  <si>
    <t>02.20.07.10P019</t>
  </si>
  <si>
    <t>05.50.01.01P002</t>
  </si>
  <si>
    <t>Ausbau Blumenwisch netto</t>
  </si>
  <si>
    <t>05.50.01.01P019</t>
  </si>
  <si>
    <t>05.50.01.01P026</t>
  </si>
  <si>
    <t>05.50.01.01P031</t>
  </si>
  <si>
    <t>05.50.01.01P032</t>
  </si>
  <si>
    <t>Neubau Straße von Parkpalette bis Blumenwisch netto</t>
  </si>
  <si>
    <t>05.50.01.01P047</t>
  </si>
  <si>
    <t>05.50.01.05P002</t>
  </si>
  <si>
    <t>Überschreitung des max. Eigenfinanzierungsanteils lt. Handlungskonzept</t>
  </si>
  <si>
    <t>02.20.07.02P005</t>
  </si>
  <si>
    <t>02.20.07.02P006</t>
  </si>
  <si>
    <t>02.20.07.02P009</t>
  </si>
  <si>
    <t>04.40.02.02</t>
  </si>
  <si>
    <t>05.50.01.01P013</t>
  </si>
  <si>
    <t>05.50.01.01P015</t>
  </si>
  <si>
    <t>05.50.01.01P027</t>
  </si>
  <si>
    <t>05.50.01.01P054</t>
  </si>
  <si>
    <t>05.50.01.01P059</t>
  </si>
  <si>
    <t>05.50.01.03P009</t>
  </si>
  <si>
    <t>05.50.04</t>
  </si>
  <si>
    <t>05.50.06</t>
  </si>
  <si>
    <t>06.60.04</t>
  </si>
  <si>
    <t>alle Produkte</t>
  </si>
  <si>
    <t>02.20.09.03</t>
  </si>
  <si>
    <t>04.40.02.01</t>
  </si>
  <si>
    <t>Zuschüsse an Sportvereine</t>
  </si>
  <si>
    <t>04.40.03</t>
  </si>
  <si>
    <t>Investitionskostenzuschüsse an Kitas freier Träger</t>
  </si>
  <si>
    <t>05.50.01.01P040</t>
  </si>
  <si>
    <t>Investitionskostenzuschuss Brunnenweg/Lindenquartier</t>
  </si>
  <si>
    <t>05.50.01.02P001</t>
  </si>
  <si>
    <t>Erweiterung der Straßenbeleuchtung</t>
  </si>
  <si>
    <t xml:space="preserve">Nutzungskonzept Alleruferweg </t>
  </si>
  <si>
    <t>Löschwasserversorgung</t>
  </si>
  <si>
    <t>05.50.01.01P041</t>
  </si>
  <si>
    <t>Summe Hard- und Software über 1.000 €</t>
  </si>
  <si>
    <t>Rückflüsse aus Darlehen</t>
  </si>
  <si>
    <t>02.20.07.06P004/005</t>
  </si>
  <si>
    <t>Pädagogische Treppe und Unterstand Kita Carl-Hesse-Straße</t>
  </si>
  <si>
    <t>02.20.07.10P016/020</t>
  </si>
  <si>
    <t>02.20.07.12P001</t>
  </si>
  <si>
    <t>Neubau Lagergebäude Betriebshof</t>
  </si>
  <si>
    <t>02.20.08.10P001</t>
  </si>
  <si>
    <t>02.20.09.02</t>
  </si>
  <si>
    <t>Investitionskostenzuschuss Hirtenhaus</t>
  </si>
  <si>
    <t>Grunderwerb Ausgleichspool und Ausgleichsmaßnahmen</t>
  </si>
  <si>
    <t>02.20.09.04</t>
  </si>
  <si>
    <t>Umsetzung von Klimaschutzmaßnahmen bei Bestandsgebäuden</t>
  </si>
  <si>
    <t>03.30.04.01</t>
  </si>
  <si>
    <t>Breitbandförderung IKZ Landkreis</t>
  </si>
  <si>
    <t>04.40.01.09</t>
  </si>
  <si>
    <t>04.41.01.04</t>
  </si>
  <si>
    <t>Investitionskostenzuschuss Pferdemuseum</t>
  </si>
  <si>
    <t>05.50.01.01P042</t>
  </si>
  <si>
    <t>Ausbau Cluventhalstraße/Fabrikstraße/Bergstraße/Südstraße</t>
  </si>
  <si>
    <t>Ampel GE Verden-Nord</t>
  </si>
  <si>
    <t>05.50.01.01P065</t>
  </si>
  <si>
    <t>05.50.01.01P063</t>
  </si>
  <si>
    <t>Kreisel Andreaswall, Eitzer Straße, Grüne Straße</t>
  </si>
  <si>
    <t>05.50.01.01P066</t>
  </si>
  <si>
    <t>05.50.01.01P067</t>
  </si>
  <si>
    <t>Thingplatzbrücke</t>
  </si>
  <si>
    <t>05.50.01.01P068</t>
  </si>
  <si>
    <t>05.50.01.01P069</t>
  </si>
  <si>
    <t>Uelzener Straße</t>
  </si>
  <si>
    <t>05.50.01.01P070</t>
  </si>
  <si>
    <t>05.50.01.01P071</t>
  </si>
  <si>
    <t>Hinter der Mauer</t>
  </si>
  <si>
    <t>05.50.01.01P072</t>
  </si>
  <si>
    <t>Ersatz Fußgängerbrücke über den Gohbach</t>
  </si>
  <si>
    <t>05.50.01.02P004</t>
  </si>
  <si>
    <t>Klimaschutz durch LED-Straßenbeleuchtung</t>
  </si>
  <si>
    <t>05.50.01.03P007</t>
  </si>
  <si>
    <t>05.50.01.05P004</t>
  </si>
  <si>
    <t>Hochwasserschutzmauer Allerpark</t>
  </si>
  <si>
    <t>Erweiterung  GS/KITA Walle netto</t>
  </si>
  <si>
    <t>Maßnahmen aus dem Klimaschutzkonzept netto</t>
  </si>
  <si>
    <t>Umsetzung Maßnahmen Digitalpakt netto</t>
  </si>
  <si>
    <t>Summe Beschaffungen Gegenstände über 1.000 € netto</t>
  </si>
  <si>
    <t>Nutzungs- und Gestaltungskonzept Stadion und Rennbahn netto</t>
  </si>
  <si>
    <t>05.50.01.01P009</t>
  </si>
  <si>
    <t>Bahnhofsvorplatz/ZOB</t>
  </si>
  <si>
    <t>05.50.01.01P028</t>
  </si>
  <si>
    <t>Ausbau Große Straße zwischen Nordertor und Piepenbrink netto</t>
  </si>
  <si>
    <t>Ortsdurchfahrt Walle netto</t>
  </si>
  <si>
    <t>Umgestaltung Max-Planck-Straße netto</t>
  </si>
  <si>
    <t>05.50.01.01P050</t>
  </si>
  <si>
    <t>ÖPNV Busbeschleunigung netto</t>
  </si>
  <si>
    <t>Erschließung Gewerbegebiet Finkenberg netto</t>
  </si>
  <si>
    <t>Umbau Ostertorstraße/Herrlichkeit netto</t>
  </si>
  <si>
    <t>Neubau Parkpalette Bahnhof bzw. Bahnhofsvorplatz/ZOB netto</t>
  </si>
  <si>
    <t>Ersatzbeschaffung von Fahrzeugen beim Betriebshof netto</t>
  </si>
  <si>
    <t>Ansatz</t>
  </si>
  <si>
    <t>Trennkanal/Straßenaubaubeiträge Borsteler Weg</t>
  </si>
  <si>
    <t>Ausbau/Straßenausbaubeiträge Bahnhofstraße</t>
  </si>
  <si>
    <t>02.20.07.04P004</t>
  </si>
  <si>
    <t>Sanierung Turnhalle Nicolaischule</t>
  </si>
  <si>
    <t>02.20.07.02P004</t>
  </si>
  <si>
    <t>Neubau Schwerpunktfeuerwehr</t>
  </si>
  <si>
    <t>02.20.07.01P016</t>
  </si>
  <si>
    <t>Umbau und Sanierung Am Allerufer 8</t>
  </si>
  <si>
    <t>02.20.07.01P015</t>
  </si>
  <si>
    <t>02.20.07.01P010</t>
  </si>
  <si>
    <t>Notstromaggregat Rathaus</t>
  </si>
  <si>
    <t>02.20.07.01P012</t>
  </si>
  <si>
    <t>02.20.07.01P014</t>
  </si>
  <si>
    <t>Wiederherstellung Rathaus</t>
  </si>
  <si>
    <t>Beschallungsanlage Ratssaal</t>
  </si>
  <si>
    <t>02.20.07.01P018</t>
  </si>
  <si>
    <t>Toilettenanlage am ZOB</t>
  </si>
  <si>
    <t>02.20.07.05P002</t>
  </si>
  <si>
    <t>Alarmanlage GS Jahnschule</t>
  </si>
  <si>
    <t>02.20.07.07P006</t>
  </si>
  <si>
    <t>Neubau Turnhalle Lönsweg</t>
  </si>
  <si>
    <t>02.20.07.07P007</t>
  </si>
  <si>
    <t>Radabstellanlage GS Lönsweg</t>
  </si>
  <si>
    <t>02.20.07.09P004</t>
  </si>
  <si>
    <t>Alarmanlage Oberschule</t>
  </si>
  <si>
    <t>02.20.07.10P021</t>
  </si>
  <si>
    <t>Erweiterung Heizungsanlage KiTA Hönisch</t>
  </si>
  <si>
    <t>02.20.07.17P001</t>
  </si>
  <si>
    <t>Parkpalette Nordertor</t>
  </si>
  <si>
    <t>02.20.07.22P002</t>
  </si>
  <si>
    <t>Umbau Verdener Campus</t>
  </si>
  <si>
    <t>03.30.06.02</t>
  </si>
  <si>
    <t>Innerstädtische Fussgängerbeschilderung</t>
  </si>
  <si>
    <t>Erneuerung Stabhochsprunganlage im Stadion</t>
  </si>
  <si>
    <t>Herstellung Beregnungsanlagen Sportplätze</t>
  </si>
  <si>
    <t>05.50.01.01P001</t>
  </si>
  <si>
    <t>Ausbau Am Allerufer/Reeperbahn</t>
  </si>
  <si>
    <t xml:space="preserve">Ersatz Allerflutbrücke/Sanierung Südbrücke </t>
  </si>
  <si>
    <t>05.50.01.01P034</t>
  </si>
  <si>
    <t>Herstellung eines Gehweges zur Elisabeth-Selbert-Straße</t>
  </si>
  <si>
    <t>05.50.01.01P038</t>
  </si>
  <si>
    <t>Verbindungsstraße zwischen Verden und Kirchlinteln</t>
  </si>
  <si>
    <t>Brückenschlag</t>
  </si>
  <si>
    <t>05.50.01.01P048</t>
  </si>
  <si>
    <t>Investitionszuschuss Bahn BÜ Scharnhorster Straße</t>
  </si>
  <si>
    <t>05.50.01.01P053</t>
  </si>
  <si>
    <t>Herstellung eines Gehweges Im Brink in Scharnhorst</t>
  </si>
  <si>
    <t>05.50.01.01P046/055</t>
  </si>
  <si>
    <t>05.50.01.01P064</t>
  </si>
  <si>
    <t>GE Verden-Nord</t>
  </si>
  <si>
    <t>05.50.01.02P002</t>
  </si>
  <si>
    <t>Beleuchtung Holzmarkt</t>
  </si>
  <si>
    <t>05.50.01.03P004</t>
  </si>
  <si>
    <t>Parkplatz Nikolaiwall</t>
  </si>
  <si>
    <t>05.50.01.03P008</t>
  </si>
  <si>
    <t>Kiss + Ride Parkplatz Bahnhof</t>
  </si>
  <si>
    <t>05.50.01.04P001-003</t>
  </si>
  <si>
    <t>Entwicklung Allerufer 1. bis 3. BA</t>
  </si>
  <si>
    <t>Erwerb unbebaute/bebaute Grundstücke netto</t>
  </si>
  <si>
    <t>Umsetzung Nutzungs- und Gestaltungskonzept Bürgerpark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</si>
</sst>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6" fontId="2" fillId="0" borderId="0" xfId="0" applyNumberFormat="1" applyFont="1" applyFill="1"/>
    <xf numFmtId="6" fontId="2" fillId="2" borderId="0" xfId="0" applyNumberFormat="1" applyFont="1" applyFill="1"/>
    <xf numFmtId="0" fontId="3" fillId="0" borderId="0" xfId="0" applyFont="1" applyFill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"/>
  <sheetViews>
    <sheetView tabSelected="1" topLeftCell="A81" workbookViewId="0">
      <selection activeCell="F107" sqref="F107"/>
    </sheetView>
  </sheetViews>
  <sheetFormatPr baseColWidth="10" defaultRowHeight="12.75" x14ac:dyDescent="0.2"/>
  <cols>
    <col min="1" max="1" width="18.5703125" style="3" customWidth="1"/>
    <col min="2" max="2" width="65.85546875" style="3" customWidth="1"/>
    <col min="3" max="7" width="12.5703125" style="3" customWidth="1"/>
    <col min="8" max="16384" width="11.42578125" style="3"/>
  </cols>
  <sheetData>
    <row r="1" spans="1:7" s="2" customFormat="1" x14ac:dyDescent="0.2">
      <c r="A1" s="1" t="s">
        <v>21</v>
      </c>
      <c r="C1" s="11">
        <v>2020</v>
      </c>
      <c r="D1" s="2">
        <v>2021</v>
      </c>
      <c r="E1" s="2">
        <v>2022</v>
      </c>
      <c r="F1" s="2">
        <v>2023</v>
      </c>
    </row>
    <row r="2" spans="1:7" s="2" customFormat="1" x14ac:dyDescent="0.2">
      <c r="A2" s="1"/>
      <c r="C2" s="2" t="s">
        <v>120</v>
      </c>
    </row>
    <row r="4" spans="1:7" x14ac:dyDescent="0.2">
      <c r="A4" s="3" t="s">
        <v>20</v>
      </c>
      <c r="B4" s="3" t="s">
        <v>0</v>
      </c>
      <c r="C4" s="4">
        <v>0</v>
      </c>
      <c r="D4" s="4">
        <v>1500000</v>
      </c>
      <c r="E4" s="4">
        <v>650000</v>
      </c>
      <c r="F4" s="4">
        <v>0</v>
      </c>
      <c r="G4" s="4"/>
    </row>
    <row r="5" spans="1:7" x14ac:dyDescent="0.2">
      <c r="A5" s="3" t="s">
        <v>22</v>
      </c>
      <c r="B5" s="3" t="s">
        <v>179</v>
      </c>
      <c r="C5" s="4">
        <f>500000+10000+10000+28000-50000-2100</f>
        <v>495900</v>
      </c>
      <c r="D5" s="4">
        <f>500000+10000+10000+28000-50000-2100</f>
        <v>495900</v>
      </c>
      <c r="E5" s="4">
        <f>500000+10000+10000+28000-50000-2100</f>
        <v>495900</v>
      </c>
      <c r="F5" s="4">
        <f>500000+28000-50000-2100</f>
        <v>475900</v>
      </c>
      <c r="G5" s="4"/>
    </row>
    <row r="6" spans="1:7" x14ac:dyDescent="0.2">
      <c r="A6" s="3" t="s">
        <v>130</v>
      </c>
      <c r="B6" s="3" t="s">
        <v>131</v>
      </c>
      <c r="C6" s="4">
        <v>0</v>
      </c>
      <c r="D6" s="4">
        <v>0</v>
      </c>
      <c r="E6" s="4">
        <v>0</v>
      </c>
      <c r="F6" s="4">
        <v>0</v>
      </c>
      <c r="G6" s="4"/>
    </row>
    <row r="7" spans="1:7" x14ac:dyDescent="0.2">
      <c r="A7" s="3" t="s">
        <v>132</v>
      </c>
      <c r="B7" s="3" t="s">
        <v>19</v>
      </c>
      <c r="C7" s="4">
        <v>0</v>
      </c>
      <c r="D7" s="4">
        <v>0</v>
      </c>
      <c r="E7" s="4">
        <v>0</v>
      </c>
      <c r="F7" s="4">
        <v>0</v>
      </c>
      <c r="G7" s="4"/>
    </row>
    <row r="8" spans="1:7" x14ac:dyDescent="0.2">
      <c r="A8" s="3" t="s">
        <v>133</v>
      </c>
      <c r="B8" s="3" t="s">
        <v>134</v>
      </c>
      <c r="C8" s="4">
        <v>0</v>
      </c>
      <c r="D8" s="4">
        <v>0</v>
      </c>
      <c r="E8" s="4">
        <v>0</v>
      </c>
      <c r="F8" s="4">
        <v>0</v>
      </c>
      <c r="G8" s="4"/>
    </row>
    <row r="9" spans="1:7" x14ac:dyDescent="0.2">
      <c r="A9" s="3" t="s">
        <v>129</v>
      </c>
      <c r="B9" s="3" t="s">
        <v>135</v>
      </c>
      <c r="C9" s="4">
        <v>0</v>
      </c>
      <c r="D9" s="4">
        <v>0</v>
      </c>
      <c r="E9" s="4">
        <v>0</v>
      </c>
      <c r="F9" s="4">
        <v>0</v>
      </c>
      <c r="G9" s="4"/>
    </row>
    <row r="10" spans="1:7" x14ac:dyDescent="0.2">
      <c r="A10" s="3" t="s">
        <v>127</v>
      </c>
      <c r="B10" s="3" t="s">
        <v>128</v>
      </c>
      <c r="C10" s="4">
        <v>0</v>
      </c>
      <c r="D10" s="4">
        <v>0</v>
      </c>
      <c r="E10" s="4">
        <v>0</v>
      </c>
      <c r="F10" s="4">
        <v>0</v>
      </c>
      <c r="G10" s="4"/>
    </row>
    <row r="11" spans="1:7" x14ac:dyDescent="0.2">
      <c r="A11" s="3" t="s">
        <v>136</v>
      </c>
      <c r="B11" s="3" t="s">
        <v>137</v>
      </c>
      <c r="C11" s="4">
        <v>0</v>
      </c>
      <c r="D11" s="4">
        <v>0</v>
      </c>
      <c r="E11" s="4">
        <v>0</v>
      </c>
      <c r="F11" s="4">
        <v>0</v>
      </c>
      <c r="G11" s="4"/>
    </row>
    <row r="12" spans="1:7" x14ac:dyDescent="0.2">
      <c r="A12" s="3" t="s">
        <v>125</v>
      </c>
      <c r="B12" s="3" t="s">
        <v>126</v>
      </c>
      <c r="C12" s="4">
        <v>0</v>
      </c>
      <c r="D12" s="4">
        <v>0</v>
      </c>
      <c r="E12" s="4">
        <v>0</v>
      </c>
      <c r="F12" s="4">
        <v>0</v>
      </c>
      <c r="G12" s="4"/>
    </row>
    <row r="13" spans="1:7" x14ac:dyDescent="0.2">
      <c r="A13" s="3" t="s">
        <v>37</v>
      </c>
      <c r="B13" s="3" t="s">
        <v>1</v>
      </c>
      <c r="C13" s="4">
        <v>50000</v>
      </c>
      <c r="D13" s="4">
        <v>265000</v>
      </c>
      <c r="E13" s="4">
        <v>0</v>
      </c>
      <c r="F13" s="4">
        <v>0</v>
      </c>
      <c r="G13" s="4"/>
    </row>
    <row r="14" spans="1:7" x14ac:dyDescent="0.2">
      <c r="A14" s="3" t="s">
        <v>38</v>
      </c>
      <c r="B14" s="3" t="s">
        <v>2</v>
      </c>
      <c r="C14" s="4">
        <v>25000</v>
      </c>
      <c r="D14" s="4">
        <v>100000</v>
      </c>
      <c r="E14" s="4">
        <v>740000</v>
      </c>
      <c r="F14" s="4">
        <v>700000</v>
      </c>
      <c r="G14" s="4"/>
    </row>
    <row r="15" spans="1:7" x14ac:dyDescent="0.2">
      <c r="A15" s="3" t="s">
        <v>23</v>
      </c>
      <c r="B15" s="3" t="s">
        <v>5</v>
      </c>
      <c r="C15" s="4">
        <v>705000</v>
      </c>
      <c r="D15" s="4">
        <v>705000</v>
      </c>
      <c r="E15" s="4">
        <v>0</v>
      </c>
      <c r="F15" s="4">
        <v>0</v>
      </c>
      <c r="G15" s="4"/>
    </row>
    <row r="16" spans="1:7" x14ac:dyDescent="0.2">
      <c r="A16" s="3" t="s">
        <v>39</v>
      </c>
      <c r="B16" s="3" t="s">
        <v>3</v>
      </c>
      <c r="C16" s="4">
        <v>0</v>
      </c>
      <c r="D16" s="4">
        <v>20000</v>
      </c>
      <c r="E16" s="4">
        <v>50000</v>
      </c>
      <c r="F16" s="4">
        <v>0</v>
      </c>
      <c r="G16" s="4"/>
    </row>
    <row r="17" spans="1:7" x14ac:dyDescent="0.2">
      <c r="A17" s="3" t="s">
        <v>24</v>
      </c>
      <c r="B17" s="3" t="s">
        <v>4</v>
      </c>
      <c r="C17" s="4">
        <v>235900</v>
      </c>
      <c r="D17" s="4">
        <v>977300</v>
      </c>
      <c r="E17" s="4">
        <v>0</v>
      </c>
      <c r="F17" s="4">
        <v>0</v>
      </c>
      <c r="G17" s="4"/>
    </row>
    <row r="18" spans="1:7" x14ac:dyDescent="0.2">
      <c r="A18" s="3" t="s">
        <v>138</v>
      </c>
      <c r="B18" s="3" t="s">
        <v>139</v>
      </c>
      <c r="C18" s="4">
        <v>0</v>
      </c>
      <c r="D18" s="4">
        <v>0</v>
      </c>
      <c r="E18" s="4">
        <v>0</v>
      </c>
      <c r="F18" s="4">
        <v>0</v>
      </c>
      <c r="G18" s="4"/>
    </row>
    <row r="19" spans="1:7" x14ac:dyDescent="0.2">
      <c r="A19" s="3" t="s">
        <v>123</v>
      </c>
      <c r="B19" s="3" t="s">
        <v>124</v>
      </c>
      <c r="C19" s="4">
        <v>0</v>
      </c>
      <c r="D19" s="4">
        <v>0</v>
      </c>
      <c r="E19" s="4">
        <v>0</v>
      </c>
      <c r="F19" s="4">
        <v>0</v>
      </c>
      <c r="G19" s="4"/>
    </row>
    <row r="20" spans="1:7" x14ac:dyDescent="0.2">
      <c r="A20" s="3" t="s">
        <v>65</v>
      </c>
      <c r="B20" s="3" t="s">
        <v>103</v>
      </c>
      <c r="C20" s="4">
        <f>882500+275000</f>
        <v>1157500</v>
      </c>
      <c r="D20" s="4">
        <f>651000+236000-60000</f>
        <v>827000</v>
      </c>
      <c r="E20" s="4">
        <v>0</v>
      </c>
      <c r="F20" s="4">
        <v>0</v>
      </c>
      <c r="G20" s="4"/>
    </row>
    <row r="21" spans="1:7" x14ac:dyDescent="0.2">
      <c r="A21" s="3" t="s">
        <v>140</v>
      </c>
      <c r="B21" s="3" t="s">
        <v>141</v>
      </c>
      <c r="C21" s="4">
        <v>0</v>
      </c>
      <c r="D21" s="4">
        <v>0</v>
      </c>
      <c r="E21" s="4">
        <v>0</v>
      </c>
      <c r="F21" s="4">
        <v>0</v>
      </c>
      <c r="G21" s="4"/>
    </row>
    <row r="22" spans="1:7" x14ac:dyDescent="0.2">
      <c r="A22" s="3" t="s">
        <v>142</v>
      </c>
      <c r="B22" s="3" t="s">
        <v>143</v>
      </c>
      <c r="C22" s="4">
        <v>0</v>
      </c>
      <c r="D22" s="4">
        <v>0</v>
      </c>
      <c r="E22" s="4">
        <v>0</v>
      </c>
      <c r="F22" s="4">
        <v>0</v>
      </c>
      <c r="G22" s="4"/>
    </row>
    <row r="23" spans="1:7" x14ac:dyDescent="0.2">
      <c r="A23" s="3" t="s">
        <v>144</v>
      </c>
      <c r="B23" s="3" t="s">
        <v>145</v>
      </c>
      <c r="C23" s="4">
        <v>0</v>
      </c>
      <c r="D23" s="4">
        <v>0</v>
      </c>
      <c r="E23" s="4">
        <v>0</v>
      </c>
      <c r="F23" s="4">
        <v>0</v>
      </c>
      <c r="G23" s="4"/>
    </row>
    <row r="24" spans="1:7" x14ac:dyDescent="0.2">
      <c r="A24" s="3" t="s">
        <v>67</v>
      </c>
      <c r="B24" s="3" t="s">
        <v>66</v>
      </c>
      <c r="C24" s="4">
        <v>0</v>
      </c>
      <c r="D24" s="4">
        <v>0</v>
      </c>
      <c r="E24" s="4">
        <f>35000+12000</f>
        <v>47000</v>
      </c>
      <c r="F24" s="4">
        <v>0</v>
      </c>
      <c r="G24" s="4"/>
    </row>
    <row r="25" spans="1:7" x14ac:dyDescent="0.2">
      <c r="A25" s="3" t="s">
        <v>25</v>
      </c>
      <c r="B25" s="3" t="s">
        <v>18</v>
      </c>
      <c r="C25" s="4">
        <v>2000000</v>
      </c>
      <c r="D25" s="4">
        <f>753500-360000</f>
        <v>393500</v>
      </c>
      <c r="E25" s="4">
        <v>0</v>
      </c>
      <c r="F25" s="4">
        <v>0</v>
      </c>
      <c r="G25" s="4"/>
    </row>
    <row r="26" spans="1:7" x14ac:dyDescent="0.2">
      <c r="A26" s="3" t="s">
        <v>26</v>
      </c>
      <c r="B26" s="3" t="s">
        <v>17</v>
      </c>
      <c r="C26" s="4">
        <v>0</v>
      </c>
      <c r="D26" s="4">
        <v>0</v>
      </c>
      <c r="E26" s="4">
        <v>0</v>
      </c>
      <c r="F26" s="4">
        <v>0</v>
      </c>
      <c r="G26" s="4"/>
    </row>
    <row r="27" spans="1:7" x14ac:dyDescent="0.2">
      <c r="A27" s="3" t="s">
        <v>146</v>
      </c>
      <c r="B27" s="3" t="s">
        <v>147</v>
      </c>
      <c r="C27" s="4">
        <v>0</v>
      </c>
      <c r="D27" s="4">
        <v>0</v>
      </c>
      <c r="E27" s="4">
        <v>0</v>
      </c>
      <c r="F27" s="4">
        <v>0</v>
      </c>
      <c r="G27" s="4"/>
    </row>
    <row r="28" spans="1:7" x14ac:dyDescent="0.2">
      <c r="A28" s="3" t="s">
        <v>68</v>
      </c>
      <c r="B28" s="3" t="s">
        <v>69</v>
      </c>
      <c r="C28" s="4">
        <v>20000</v>
      </c>
      <c r="D28" s="4">
        <v>130000</v>
      </c>
      <c r="E28" s="4">
        <v>0</v>
      </c>
      <c r="F28" s="4">
        <v>0</v>
      </c>
      <c r="G28" s="4"/>
    </row>
    <row r="29" spans="1:7" x14ac:dyDescent="0.2">
      <c r="A29" s="3" t="s">
        <v>148</v>
      </c>
      <c r="B29" s="3" t="s">
        <v>149</v>
      </c>
      <c r="C29" s="4">
        <v>0</v>
      </c>
      <c r="D29" s="4">
        <v>0</v>
      </c>
      <c r="E29" s="4">
        <v>0</v>
      </c>
      <c r="F29" s="4">
        <v>0</v>
      </c>
      <c r="G29" s="4"/>
    </row>
    <row r="30" spans="1:7" x14ac:dyDescent="0.2">
      <c r="A30" s="3" t="s">
        <v>150</v>
      </c>
      <c r="B30" s="3" t="s">
        <v>151</v>
      </c>
      <c r="C30" s="4">
        <v>0</v>
      </c>
      <c r="D30" s="4">
        <v>0</v>
      </c>
      <c r="E30" s="4">
        <v>0</v>
      </c>
      <c r="F30" s="4">
        <v>0</v>
      </c>
      <c r="G30" s="4"/>
    </row>
    <row r="31" spans="1:7" x14ac:dyDescent="0.2">
      <c r="A31" s="3" t="s">
        <v>70</v>
      </c>
      <c r="B31" s="3" t="s">
        <v>75</v>
      </c>
      <c r="C31" s="4">
        <v>300000</v>
      </c>
      <c r="D31" s="4">
        <v>300000</v>
      </c>
      <c r="E31" s="4">
        <v>300000</v>
      </c>
      <c r="F31" s="4">
        <v>300000</v>
      </c>
      <c r="G31" s="4"/>
    </row>
    <row r="32" spans="1:7" x14ac:dyDescent="0.2">
      <c r="A32" s="3" t="s">
        <v>71</v>
      </c>
      <c r="B32" s="3" t="s">
        <v>72</v>
      </c>
      <c r="C32" s="4">
        <v>40000</v>
      </c>
      <c r="D32" s="4">
        <v>0</v>
      </c>
      <c r="E32" s="4">
        <v>0</v>
      </c>
      <c r="F32" s="4">
        <v>0</v>
      </c>
      <c r="G32" s="4"/>
    </row>
    <row r="33" spans="1:7" x14ac:dyDescent="0.2">
      <c r="A33" s="3" t="s">
        <v>51</v>
      </c>
      <c r="B33" s="3" t="s">
        <v>73</v>
      </c>
      <c r="C33" s="4">
        <v>15000</v>
      </c>
      <c r="D33" s="4">
        <f>15000+200000</f>
        <v>215000</v>
      </c>
      <c r="E33" s="4">
        <v>15000</v>
      </c>
      <c r="F33" s="4">
        <v>15000</v>
      </c>
      <c r="G33" s="4"/>
    </row>
    <row r="34" spans="1:7" x14ac:dyDescent="0.2">
      <c r="A34" s="3" t="s">
        <v>74</v>
      </c>
      <c r="B34" s="3" t="s">
        <v>104</v>
      </c>
      <c r="C34" s="4">
        <v>200000</v>
      </c>
      <c r="D34" s="4">
        <f>200000-200000</f>
        <v>0</v>
      </c>
      <c r="E34" s="4">
        <v>200000</v>
      </c>
      <c r="F34" s="4">
        <v>200000</v>
      </c>
      <c r="G34" s="4"/>
    </row>
    <row r="35" spans="1:7" x14ac:dyDescent="0.2">
      <c r="A35" s="3" t="s">
        <v>76</v>
      </c>
      <c r="B35" s="3" t="s">
        <v>77</v>
      </c>
      <c r="C35" s="4">
        <f>45200+31000</f>
        <v>76200</v>
      </c>
      <c r="D35" s="4">
        <v>31000</v>
      </c>
      <c r="E35" s="4">
        <v>31000</v>
      </c>
      <c r="F35" s="4">
        <v>32000</v>
      </c>
      <c r="G35" s="4"/>
    </row>
    <row r="36" spans="1:7" x14ac:dyDescent="0.2">
      <c r="A36" s="3" t="s">
        <v>152</v>
      </c>
      <c r="B36" s="3" t="s">
        <v>153</v>
      </c>
      <c r="C36" s="4">
        <v>0</v>
      </c>
      <c r="D36" s="4">
        <v>0</v>
      </c>
      <c r="E36" s="4">
        <v>0</v>
      </c>
      <c r="F36" s="4">
        <v>0</v>
      </c>
      <c r="G36" s="4"/>
    </row>
    <row r="37" spans="1:7" x14ac:dyDescent="0.2">
      <c r="A37" s="3" t="s">
        <v>78</v>
      </c>
      <c r="B37" s="3" t="s">
        <v>105</v>
      </c>
      <c r="C37" s="4">
        <f>150000-150000</f>
        <v>0</v>
      </c>
      <c r="D37" s="4">
        <f>250000-250000</f>
        <v>0</v>
      </c>
      <c r="E37" s="4">
        <f>236000-236000</f>
        <v>0</v>
      </c>
      <c r="F37" s="4">
        <f>212000-212000</f>
        <v>0</v>
      </c>
      <c r="G37" s="4"/>
    </row>
    <row r="38" spans="1:7" x14ac:dyDescent="0.2">
      <c r="A38" s="3" t="s">
        <v>52</v>
      </c>
      <c r="B38" s="3" t="s">
        <v>53</v>
      </c>
      <c r="C38" s="4">
        <v>45000</v>
      </c>
      <c r="D38" s="4">
        <v>45000</v>
      </c>
      <c r="E38" s="4">
        <v>45000</v>
      </c>
      <c r="F38" s="4">
        <v>45000</v>
      </c>
      <c r="G38" s="4"/>
    </row>
    <row r="39" spans="1:7" x14ac:dyDescent="0.2">
      <c r="A39" s="3" t="s">
        <v>40</v>
      </c>
      <c r="B39" s="3" t="s">
        <v>107</v>
      </c>
      <c r="C39" s="4">
        <f>2150000-400000</f>
        <v>1750000</v>
      </c>
      <c r="D39" s="4">
        <v>0</v>
      </c>
      <c r="E39" s="4">
        <v>0</v>
      </c>
      <c r="F39" s="4">
        <v>0</v>
      </c>
      <c r="G39" s="4"/>
    </row>
    <row r="40" spans="1:7" x14ac:dyDescent="0.2">
      <c r="A40" s="3" t="s">
        <v>40</v>
      </c>
      <c r="B40" s="3" t="s">
        <v>154</v>
      </c>
      <c r="C40" s="4">
        <v>0</v>
      </c>
      <c r="D40" s="4">
        <v>0</v>
      </c>
      <c r="E40" s="4">
        <v>0</v>
      </c>
      <c r="F40" s="4">
        <v>0</v>
      </c>
      <c r="G40" s="4"/>
    </row>
    <row r="41" spans="1:7" x14ac:dyDescent="0.2">
      <c r="A41" s="3" t="s">
        <v>40</v>
      </c>
      <c r="B41" s="3" t="s">
        <v>155</v>
      </c>
      <c r="C41" s="4">
        <v>0</v>
      </c>
      <c r="D41" s="4">
        <v>0</v>
      </c>
      <c r="E41" s="4">
        <v>0</v>
      </c>
      <c r="F41" s="4">
        <v>0</v>
      </c>
      <c r="G41" s="4"/>
    </row>
    <row r="42" spans="1:7" x14ac:dyDescent="0.2">
      <c r="A42" s="3" t="s">
        <v>54</v>
      </c>
      <c r="B42" s="3" t="s">
        <v>55</v>
      </c>
      <c r="C42" s="4">
        <f>18000+400000+7100+4000+45400</f>
        <v>474500</v>
      </c>
      <c r="D42" s="4">
        <v>0</v>
      </c>
      <c r="E42" s="4">
        <v>0</v>
      </c>
      <c r="F42" s="4">
        <v>0</v>
      </c>
      <c r="G42" s="4"/>
    </row>
    <row r="43" spans="1:7" x14ac:dyDescent="0.2">
      <c r="A43" s="3" t="s">
        <v>79</v>
      </c>
      <c r="B43" s="3" t="s">
        <v>80</v>
      </c>
      <c r="C43" s="4">
        <v>19600</v>
      </c>
      <c r="D43" s="4">
        <v>0</v>
      </c>
      <c r="E43" s="4">
        <v>0</v>
      </c>
      <c r="F43" s="4">
        <v>0</v>
      </c>
      <c r="G43" s="4"/>
    </row>
    <row r="44" spans="1:7" x14ac:dyDescent="0.2">
      <c r="A44" s="3" t="s">
        <v>156</v>
      </c>
      <c r="B44" s="3" t="s">
        <v>157</v>
      </c>
      <c r="C44" s="4">
        <v>0</v>
      </c>
      <c r="D44" s="4">
        <v>0</v>
      </c>
      <c r="E44" s="4">
        <v>0</v>
      </c>
      <c r="F44" s="4">
        <v>0</v>
      </c>
      <c r="G44" s="4"/>
    </row>
    <row r="45" spans="1:7" x14ac:dyDescent="0.2">
      <c r="A45" s="3" t="s">
        <v>27</v>
      </c>
      <c r="B45" s="3" t="s">
        <v>28</v>
      </c>
      <c r="C45" s="4">
        <v>0</v>
      </c>
      <c r="D45" s="4">
        <v>185000</v>
      </c>
      <c r="E45" s="4">
        <v>0</v>
      </c>
      <c r="F45" s="5">
        <v>-120000</v>
      </c>
      <c r="G45" s="4"/>
    </row>
    <row r="46" spans="1:7" x14ac:dyDescent="0.2">
      <c r="A46" s="3" t="s">
        <v>108</v>
      </c>
      <c r="B46" s="3" t="s">
        <v>109</v>
      </c>
      <c r="C46" s="5">
        <v>-130000</v>
      </c>
      <c r="D46" s="4">
        <v>0</v>
      </c>
      <c r="E46" s="4">
        <v>0</v>
      </c>
      <c r="F46" s="4">
        <v>0</v>
      </c>
      <c r="G46" s="4"/>
    </row>
    <row r="47" spans="1:7" x14ac:dyDescent="0.2">
      <c r="A47" s="3" t="s">
        <v>41</v>
      </c>
      <c r="B47" s="3" t="s">
        <v>16</v>
      </c>
      <c r="C47" s="4">
        <f>96000-72000</f>
        <v>24000</v>
      </c>
      <c r="D47" s="4">
        <f>96000-72000</f>
        <v>24000</v>
      </c>
      <c r="E47" s="4">
        <f>96000-72000</f>
        <v>24000</v>
      </c>
      <c r="F47" s="4">
        <f>96000-72000</f>
        <v>24000</v>
      </c>
      <c r="G47" s="4"/>
    </row>
    <row r="48" spans="1:7" x14ac:dyDescent="0.2">
      <c r="A48" s="3" t="s">
        <v>42</v>
      </c>
      <c r="B48" s="3" t="s">
        <v>158</v>
      </c>
      <c r="C48" s="4">
        <v>0</v>
      </c>
      <c r="D48" s="4">
        <v>0</v>
      </c>
      <c r="E48" s="4">
        <v>0</v>
      </c>
      <c r="F48" s="4">
        <v>0</v>
      </c>
      <c r="G48" s="4"/>
    </row>
    <row r="49" spans="1:7" x14ac:dyDescent="0.2">
      <c r="A49" s="3" t="s">
        <v>29</v>
      </c>
      <c r="B49" s="3" t="s">
        <v>111</v>
      </c>
      <c r="C49" s="4">
        <v>0</v>
      </c>
      <c r="D49" s="4">
        <v>180000</v>
      </c>
      <c r="E49" s="5">
        <v>-90000</v>
      </c>
      <c r="F49" s="4">
        <v>0</v>
      </c>
      <c r="G49" s="4"/>
    </row>
    <row r="50" spans="1:7" x14ac:dyDescent="0.2">
      <c r="A50" s="3" t="s">
        <v>30</v>
      </c>
      <c r="B50" s="3" t="s">
        <v>112</v>
      </c>
      <c r="C50" s="4">
        <f>500000-100000</f>
        <v>400000</v>
      </c>
      <c r="D50" s="4">
        <f>200000-100000-56000</f>
        <v>44000</v>
      </c>
      <c r="E50" s="5">
        <v>-50000</v>
      </c>
      <c r="F50" s="6">
        <v>0</v>
      </c>
      <c r="G50" s="4"/>
    </row>
    <row r="51" spans="1:7" x14ac:dyDescent="0.2">
      <c r="A51" s="3" t="s">
        <v>43</v>
      </c>
      <c r="B51" s="3" t="s">
        <v>14</v>
      </c>
      <c r="C51" s="4">
        <v>60000</v>
      </c>
      <c r="D51" s="4">
        <v>60000</v>
      </c>
      <c r="E51" s="4">
        <v>60000</v>
      </c>
      <c r="F51" s="4">
        <v>60000</v>
      </c>
      <c r="G51" s="4"/>
    </row>
    <row r="52" spans="1:7" x14ac:dyDescent="0.2">
      <c r="A52" s="3" t="s">
        <v>110</v>
      </c>
      <c r="B52" s="3" t="s">
        <v>121</v>
      </c>
      <c r="C52" s="4">
        <v>0</v>
      </c>
      <c r="D52" s="5">
        <v>-90000</v>
      </c>
      <c r="E52" s="4">
        <v>0</v>
      </c>
      <c r="F52" s="4">
        <v>0</v>
      </c>
      <c r="G52" s="4"/>
    </row>
    <row r="53" spans="1:7" x14ac:dyDescent="0.2">
      <c r="A53" s="3" t="s">
        <v>31</v>
      </c>
      <c r="B53" s="3" t="s">
        <v>6</v>
      </c>
      <c r="C53" s="4">
        <v>0</v>
      </c>
      <c r="D53" s="4">
        <v>0</v>
      </c>
      <c r="E53" s="4">
        <v>0</v>
      </c>
      <c r="F53" s="4">
        <v>0</v>
      </c>
      <c r="G53" s="4"/>
    </row>
    <row r="54" spans="1:7" x14ac:dyDescent="0.2">
      <c r="A54" s="3" t="s">
        <v>32</v>
      </c>
      <c r="B54" s="3" t="s">
        <v>7</v>
      </c>
      <c r="C54" s="4">
        <v>0</v>
      </c>
      <c r="D54" s="4">
        <v>30000</v>
      </c>
      <c r="E54" s="4">
        <v>0</v>
      </c>
      <c r="F54" s="4">
        <v>750000</v>
      </c>
      <c r="G54" s="4"/>
    </row>
    <row r="55" spans="1:7" x14ac:dyDescent="0.2">
      <c r="A55" s="3" t="s">
        <v>159</v>
      </c>
      <c r="B55" s="3" t="s">
        <v>160</v>
      </c>
      <c r="C55" s="4">
        <v>0</v>
      </c>
      <c r="D55" s="4">
        <v>0</v>
      </c>
      <c r="E55" s="4">
        <v>0</v>
      </c>
      <c r="F55" s="4">
        <v>0</v>
      </c>
      <c r="G55" s="4"/>
    </row>
    <row r="56" spans="1:7" x14ac:dyDescent="0.2">
      <c r="A56" s="3" t="s">
        <v>161</v>
      </c>
      <c r="B56" s="3" t="s">
        <v>162</v>
      </c>
      <c r="C56" s="4">
        <v>0</v>
      </c>
      <c r="D56" s="4">
        <v>0</v>
      </c>
      <c r="E56" s="4">
        <v>0</v>
      </c>
      <c r="F56" s="4">
        <v>0</v>
      </c>
      <c r="G56" s="4"/>
    </row>
    <row r="57" spans="1:7" x14ac:dyDescent="0.2">
      <c r="A57" s="3" t="s">
        <v>56</v>
      </c>
      <c r="B57" s="3" t="s">
        <v>57</v>
      </c>
      <c r="C57" s="4"/>
      <c r="D57" s="4"/>
      <c r="E57" s="4"/>
      <c r="F57" s="4"/>
      <c r="G57" s="4"/>
    </row>
    <row r="58" spans="1:7" x14ac:dyDescent="0.2">
      <c r="A58" s="3" t="s">
        <v>62</v>
      </c>
      <c r="B58" s="3" t="s">
        <v>33</v>
      </c>
      <c r="C58" s="4">
        <v>0</v>
      </c>
      <c r="D58" s="4">
        <v>500000</v>
      </c>
      <c r="E58" s="4">
        <v>450000</v>
      </c>
      <c r="F58" s="5">
        <v>-374000</v>
      </c>
      <c r="G58" s="4"/>
    </row>
    <row r="59" spans="1:7" x14ac:dyDescent="0.2">
      <c r="A59" s="3" t="s">
        <v>81</v>
      </c>
      <c r="B59" s="3" t="s">
        <v>82</v>
      </c>
      <c r="C59" s="4">
        <v>0</v>
      </c>
      <c r="D59" s="4">
        <f>45300+7000+25000+10000</f>
        <v>87300</v>
      </c>
      <c r="E59" s="4">
        <v>0</v>
      </c>
      <c r="F59" s="4">
        <v>0</v>
      </c>
      <c r="G59" s="4"/>
    </row>
    <row r="60" spans="1:7" x14ac:dyDescent="0.2">
      <c r="A60" s="3" t="s">
        <v>168</v>
      </c>
      <c r="B60" s="3" t="s">
        <v>163</v>
      </c>
      <c r="C60" s="4">
        <v>0</v>
      </c>
      <c r="D60" s="4">
        <v>0</v>
      </c>
      <c r="E60" s="4">
        <v>0</v>
      </c>
      <c r="F60" s="4">
        <v>0</v>
      </c>
      <c r="G60" s="4"/>
    </row>
    <row r="61" spans="1:7" x14ac:dyDescent="0.2">
      <c r="A61" s="3" t="s">
        <v>34</v>
      </c>
      <c r="B61" s="3" t="s">
        <v>113</v>
      </c>
      <c r="C61" s="4">
        <v>300000</v>
      </c>
      <c r="D61" s="4">
        <v>760000</v>
      </c>
      <c r="E61" s="4">
        <f>700000-250000</f>
        <v>450000</v>
      </c>
      <c r="F61" s="4">
        <v>0</v>
      </c>
      <c r="G61" s="4"/>
    </row>
    <row r="62" spans="1:7" x14ac:dyDescent="0.2">
      <c r="A62" s="3" t="s">
        <v>164</v>
      </c>
      <c r="B62" s="3" t="s">
        <v>165</v>
      </c>
      <c r="C62" s="4">
        <v>0</v>
      </c>
      <c r="D62" s="4">
        <v>0</v>
      </c>
      <c r="E62" s="4">
        <v>0</v>
      </c>
      <c r="F62" s="4">
        <v>0</v>
      </c>
      <c r="G62" s="4"/>
    </row>
    <row r="63" spans="1:7" x14ac:dyDescent="0.2">
      <c r="A63" s="3" t="s">
        <v>114</v>
      </c>
      <c r="B63" s="3" t="s">
        <v>122</v>
      </c>
      <c r="C63" s="5">
        <v>-150000</v>
      </c>
      <c r="D63" s="4">
        <v>0</v>
      </c>
      <c r="E63" s="4">
        <v>0</v>
      </c>
      <c r="F63" s="4">
        <v>0</v>
      </c>
      <c r="G63" s="4"/>
    </row>
    <row r="64" spans="1:7" x14ac:dyDescent="0.2">
      <c r="A64" s="3" t="s">
        <v>166</v>
      </c>
      <c r="B64" s="3" t="s">
        <v>167</v>
      </c>
      <c r="C64" s="5">
        <v>0</v>
      </c>
      <c r="D64" s="4">
        <v>0</v>
      </c>
      <c r="E64" s="4">
        <v>0</v>
      </c>
      <c r="F64" s="4">
        <v>0</v>
      </c>
      <c r="G64" s="4"/>
    </row>
    <row r="65" spans="1:7" x14ac:dyDescent="0.2">
      <c r="A65" s="3" t="s">
        <v>44</v>
      </c>
      <c r="B65" s="3" t="s">
        <v>8</v>
      </c>
      <c r="C65" s="4">
        <v>10000</v>
      </c>
      <c r="D65" s="4">
        <v>50000</v>
      </c>
      <c r="E65" s="4">
        <v>0</v>
      </c>
      <c r="F65" s="4">
        <v>0</v>
      </c>
      <c r="G65" s="4"/>
    </row>
    <row r="66" spans="1:7" x14ac:dyDescent="0.2">
      <c r="A66" s="3" t="s">
        <v>45</v>
      </c>
      <c r="B66" s="3" t="s">
        <v>9</v>
      </c>
      <c r="C66" s="4">
        <v>170000</v>
      </c>
      <c r="D66" s="4">
        <v>0</v>
      </c>
      <c r="E66" s="4">
        <v>0</v>
      </c>
      <c r="F66" s="4">
        <v>0</v>
      </c>
      <c r="G66" s="4"/>
    </row>
    <row r="67" spans="1:7" x14ac:dyDescent="0.2">
      <c r="A67" s="3" t="s">
        <v>85</v>
      </c>
      <c r="B67" s="3" t="s">
        <v>83</v>
      </c>
      <c r="C67" s="4">
        <v>40000</v>
      </c>
      <c r="D67" s="4">
        <v>0</v>
      </c>
      <c r="E67" s="4">
        <v>0</v>
      </c>
      <c r="F67" s="4">
        <v>0</v>
      </c>
      <c r="G67" s="4"/>
    </row>
    <row r="68" spans="1:7" x14ac:dyDescent="0.2">
      <c r="A68" s="3" t="s">
        <v>169</v>
      </c>
      <c r="B68" s="3" t="s">
        <v>170</v>
      </c>
      <c r="C68" s="4">
        <v>0</v>
      </c>
      <c r="D68" s="4">
        <v>0</v>
      </c>
      <c r="E68" s="4">
        <v>0</v>
      </c>
      <c r="F68" s="4">
        <v>0</v>
      </c>
      <c r="G68" s="4"/>
    </row>
    <row r="69" spans="1:7" x14ac:dyDescent="0.2">
      <c r="A69" s="3" t="s">
        <v>84</v>
      </c>
      <c r="B69" s="3" t="s">
        <v>86</v>
      </c>
      <c r="C69" s="4">
        <v>0</v>
      </c>
      <c r="D69" s="4">
        <v>80000</v>
      </c>
      <c r="E69" s="4">
        <v>700000</v>
      </c>
      <c r="F69" s="4">
        <v>0</v>
      </c>
      <c r="G69" s="4"/>
    </row>
    <row r="70" spans="1:7" x14ac:dyDescent="0.2">
      <c r="A70" s="3" t="s">
        <v>87</v>
      </c>
      <c r="B70" s="3" t="s">
        <v>116</v>
      </c>
      <c r="C70" s="4">
        <v>150000</v>
      </c>
      <c r="D70" s="4">
        <v>1750000</v>
      </c>
      <c r="E70" s="4">
        <f>1700000-500000</f>
        <v>1200000</v>
      </c>
      <c r="F70" s="5">
        <v>-500000</v>
      </c>
      <c r="G70" s="4"/>
    </row>
    <row r="71" spans="1:7" x14ac:dyDescent="0.2">
      <c r="A71" s="3" t="s">
        <v>88</v>
      </c>
      <c r="B71" s="3" t="s">
        <v>89</v>
      </c>
      <c r="C71" s="4">
        <v>0</v>
      </c>
      <c r="D71" s="4">
        <v>550800</v>
      </c>
      <c r="E71" s="4">
        <v>0</v>
      </c>
      <c r="F71" s="4">
        <v>0</v>
      </c>
      <c r="G71" s="4"/>
    </row>
    <row r="72" spans="1:7" x14ac:dyDescent="0.2">
      <c r="A72" s="3" t="s">
        <v>90</v>
      </c>
      <c r="B72" s="3" t="s">
        <v>115</v>
      </c>
      <c r="C72" s="4">
        <f>196000-118000</f>
        <v>78000</v>
      </c>
      <c r="D72" s="4">
        <f>278000-168000</f>
        <v>110000</v>
      </c>
      <c r="E72" s="4">
        <f>156000-94000</f>
        <v>62000</v>
      </c>
      <c r="F72" s="4">
        <v>0</v>
      </c>
      <c r="G72" s="4"/>
    </row>
    <row r="73" spans="1:7" x14ac:dyDescent="0.2">
      <c r="A73" s="3" t="s">
        <v>91</v>
      </c>
      <c r="B73" s="3" t="s">
        <v>92</v>
      </c>
      <c r="C73" s="4">
        <v>40000</v>
      </c>
      <c r="D73" s="4">
        <v>250000</v>
      </c>
      <c r="E73" s="4">
        <v>0</v>
      </c>
      <c r="F73" s="4">
        <v>0</v>
      </c>
      <c r="G73" s="4"/>
    </row>
    <row r="74" spans="1:7" x14ac:dyDescent="0.2">
      <c r="A74" s="3" t="s">
        <v>93</v>
      </c>
      <c r="B74" s="3" t="s">
        <v>117</v>
      </c>
      <c r="C74" s="4">
        <v>30000</v>
      </c>
      <c r="D74" s="4">
        <f>185000-86000</f>
        <v>99000</v>
      </c>
      <c r="E74" s="4">
        <v>0</v>
      </c>
      <c r="F74" s="4">
        <v>0</v>
      </c>
      <c r="G74" s="4"/>
    </row>
    <row r="75" spans="1:7" x14ac:dyDescent="0.2">
      <c r="A75" s="3" t="s">
        <v>94</v>
      </c>
      <c r="B75" s="3" t="s">
        <v>95</v>
      </c>
      <c r="C75" s="4">
        <v>0</v>
      </c>
      <c r="D75" s="4">
        <v>80000</v>
      </c>
      <c r="E75" s="4">
        <v>0</v>
      </c>
      <c r="F75" s="4">
        <v>0</v>
      </c>
      <c r="G75" s="4"/>
    </row>
    <row r="76" spans="1:7" x14ac:dyDescent="0.2">
      <c r="A76" s="3" t="s">
        <v>96</v>
      </c>
      <c r="B76" s="3" t="s">
        <v>97</v>
      </c>
      <c r="C76" s="4">
        <v>110000</v>
      </c>
      <c r="D76" s="4">
        <v>0</v>
      </c>
      <c r="E76" s="4">
        <v>0</v>
      </c>
      <c r="F76" s="4">
        <v>0</v>
      </c>
      <c r="G76" s="4"/>
    </row>
    <row r="77" spans="1:7" x14ac:dyDescent="0.2">
      <c r="A77" s="3" t="s">
        <v>58</v>
      </c>
      <c r="B77" s="3" t="s">
        <v>59</v>
      </c>
      <c r="C77" s="6">
        <v>10000</v>
      </c>
      <c r="D77" s="6">
        <v>10000</v>
      </c>
      <c r="E77" s="4">
        <v>10000</v>
      </c>
      <c r="F77" s="4">
        <v>10000</v>
      </c>
      <c r="G77" s="4"/>
    </row>
    <row r="78" spans="1:7" x14ac:dyDescent="0.2">
      <c r="A78" s="3" t="s">
        <v>171</v>
      </c>
      <c r="B78" s="3" t="s">
        <v>172</v>
      </c>
      <c r="C78" s="6">
        <v>0</v>
      </c>
      <c r="D78" s="6">
        <v>0</v>
      </c>
      <c r="E78" s="4">
        <v>0</v>
      </c>
      <c r="F78" s="4">
        <v>0</v>
      </c>
      <c r="G78" s="4"/>
    </row>
    <row r="79" spans="1:7" x14ac:dyDescent="0.2">
      <c r="A79" s="3" t="s">
        <v>98</v>
      </c>
      <c r="B79" s="3" t="s">
        <v>99</v>
      </c>
      <c r="C79" s="6">
        <v>100000</v>
      </c>
      <c r="D79" s="6">
        <v>0</v>
      </c>
      <c r="E79" s="4">
        <v>0</v>
      </c>
      <c r="F79" s="4">
        <v>0</v>
      </c>
      <c r="G79" s="4"/>
    </row>
    <row r="80" spans="1:7" x14ac:dyDescent="0.2">
      <c r="A80" s="3" t="s">
        <v>173</v>
      </c>
      <c r="B80" s="3" t="s">
        <v>174</v>
      </c>
      <c r="C80" s="6">
        <v>0</v>
      </c>
      <c r="D80" s="6">
        <v>0</v>
      </c>
      <c r="E80" s="4">
        <v>0</v>
      </c>
      <c r="F80" s="4">
        <v>0</v>
      </c>
      <c r="G80" s="4"/>
    </row>
    <row r="81" spans="1:7" x14ac:dyDescent="0.2">
      <c r="A81" s="3" t="s">
        <v>100</v>
      </c>
      <c r="B81" s="3" t="s">
        <v>10</v>
      </c>
      <c r="C81" s="6">
        <v>0</v>
      </c>
      <c r="D81" s="6">
        <v>200000</v>
      </c>
      <c r="E81" s="4">
        <v>0</v>
      </c>
      <c r="F81" s="4">
        <v>0</v>
      </c>
      <c r="G81" s="4"/>
    </row>
    <row r="82" spans="1:7" x14ac:dyDescent="0.2">
      <c r="A82" s="3" t="s">
        <v>175</v>
      </c>
      <c r="B82" s="3" t="s">
        <v>176</v>
      </c>
      <c r="C82" s="6">
        <v>0</v>
      </c>
      <c r="D82" s="6">
        <v>0</v>
      </c>
      <c r="E82" s="4">
        <v>0</v>
      </c>
      <c r="F82" s="4">
        <v>0</v>
      </c>
      <c r="G82" s="4"/>
    </row>
    <row r="83" spans="1:7" x14ac:dyDescent="0.2">
      <c r="A83" s="3" t="s">
        <v>46</v>
      </c>
      <c r="B83" s="3" t="s">
        <v>118</v>
      </c>
      <c r="C83" s="4">
        <f>205000-6000-145000</f>
        <v>54000</v>
      </c>
      <c r="D83" s="4">
        <v>0</v>
      </c>
      <c r="E83" s="4">
        <v>0</v>
      </c>
      <c r="F83" s="4">
        <v>0</v>
      </c>
      <c r="G83" s="4"/>
    </row>
    <row r="84" spans="1:7" x14ac:dyDescent="0.2">
      <c r="A84" s="3" t="s">
        <v>177</v>
      </c>
      <c r="B84" s="3" t="s">
        <v>178</v>
      </c>
      <c r="C84" s="4">
        <v>0</v>
      </c>
      <c r="D84" s="4">
        <v>360000</v>
      </c>
      <c r="E84" s="4">
        <v>380000</v>
      </c>
      <c r="F84" s="4">
        <v>0</v>
      </c>
      <c r="G84" s="4"/>
    </row>
    <row r="85" spans="1:7" x14ac:dyDescent="0.2">
      <c r="A85" s="3" t="s">
        <v>35</v>
      </c>
      <c r="B85" s="3" t="s">
        <v>11</v>
      </c>
      <c r="C85" s="4">
        <v>0</v>
      </c>
      <c r="D85" s="4">
        <v>80000</v>
      </c>
      <c r="E85" s="4">
        <v>70000</v>
      </c>
      <c r="F85" s="4">
        <v>0</v>
      </c>
      <c r="G85" s="4"/>
    </row>
    <row r="86" spans="1:7" x14ac:dyDescent="0.2">
      <c r="A86" s="3" t="s">
        <v>101</v>
      </c>
      <c r="B86" s="3" t="s">
        <v>102</v>
      </c>
      <c r="C86" s="4">
        <v>0</v>
      </c>
      <c r="D86" s="4">
        <v>292000</v>
      </c>
      <c r="E86" s="4">
        <v>139900</v>
      </c>
      <c r="F86" s="4">
        <v>0</v>
      </c>
      <c r="G86" s="4"/>
    </row>
    <row r="87" spans="1:7" x14ac:dyDescent="0.2">
      <c r="A87" s="3" t="s">
        <v>47</v>
      </c>
      <c r="B87" s="3" t="s">
        <v>180</v>
      </c>
      <c r="C87" s="4">
        <v>0</v>
      </c>
      <c r="D87" s="4">
        <v>0</v>
      </c>
      <c r="E87" s="4">
        <v>0</v>
      </c>
      <c r="F87" s="4">
        <v>0</v>
      </c>
      <c r="G87" s="4"/>
    </row>
    <row r="88" spans="1:7" x14ac:dyDescent="0.2">
      <c r="A88" s="3" t="s">
        <v>47</v>
      </c>
      <c r="B88" s="3" t="s">
        <v>60</v>
      </c>
      <c r="C88" s="6">
        <v>50000</v>
      </c>
      <c r="D88" s="6">
        <v>50000</v>
      </c>
      <c r="E88" s="4">
        <v>0</v>
      </c>
      <c r="F88" s="4">
        <v>0</v>
      </c>
      <c r="G88" s="4"/>
    </row>
    <row r="89" spans="1:7" x14ac:dyDescent="0.2">
      <c r="A89" s="3" t="s">
        <v>47</v>
      </c>
      <c r="B89" s="3" t="s">
        <v>12</v>
      </c>
      <c r="C89" s="4">
        <v>80000</v>
      </c>
      <c r="D89" s="4">
        <v>80000</v>
      </c>
      <c r="E89" s="4">
        <v>80000</v>
      </c>
      <c r="F89" s="4">
        <v>80000</v>
      </c>
      <c r="G89" s="4"/>
    </row>
    <row r="90" spans="1:7" x14ac:dyDescent="0.2">
      <c r="A90" s="3" t="s">
        <v>48</v>
      </c>
      <c r="B90" s="3" t="s">
        <v>119</v>
      </c>
      <c r="C90" s="4">
        <f>300000-2500</f>
        <v>297500</v>
      </c>
      <c r="D90" s="4">
        <f>340000-2500</f>
        <v>337500</v>
      </c>
      <c r="E90" s="4">
        <f>495000-2500</f>
        <v>492500</v>
      </c>
      <c r="F90" s="4">
        <f>205000-2500</f>
        <v>202500</v>
      </c>
      <c r="G90" s="4"/>
    </row>
    <row r="91" spans="1:7" x14ac:dyDescent="0.2">
      <c r="A91" s="3" t="s">
        <v>49</v>
      </c>
      <c r="B91" s="3" t="s">
        <v>13</v>
      </c>
      <c r="C91" s="4">
        <v>697000</v>
      </c>
      <c r="D91" s="4">
        <v>900000</v>
      </c>
      <c r="E91" s="4">
        <v>1075000</v>
      </c>
      <c r="F91" s="4">
        <v>440000</v>
      </c>
      <c r="G91" s="4"/>
    </row>
    <row r="92" spans="1:7" x14ac:dyDescent="0.2">
      <c r="A92" s="3" t="s">
        <v>49</v>
      </c>
      <c r="B92" s="3" t="s">
        <v>61</v>
      </c>
      <c r="C92" s="6">
        <v>10000</v>
      </c>
      <c r="D92" s="6">
        <v>10000</v>
      </c>
      <c r="E92" s="4">
        <v>10000</v>
      </c>
      <c r="F92" s="4">
        <v>10000</v>
      </c>
      <c r="G92" s="4"/>
    </row>
    <row r="93" spans="1:7" x14ac:dyDescent="0.2">
      <c r="A93" s="3" t="s">
        <v>50</v>
      </c>
      <c r="B93" s="3" t="s">
        <v>106</v>
      </c>
      <c r="C93" s="4">
        <f>180000+15500+4000+100000+14000+24200+16700+49500+22300+92000+1600+5600+3000+15800+19000+5200+2000+6000+20000+8000+45000+40000+210000-25000</f>
        <v>874400</v>
      </c>
      <c r="D93" s="4">
        <f>5000+15500+3000+2200+2800+2500+2300+12000+1600+8000+45000+40000+85000-25000</f>
        <v>199900</v>
      </c>
      <c r="E93" s="4">
        <f>5000+15500+3000+2200+2800+2500+2300+12000+1600+8000+45000+40000+60000-25000</f>
        <v>174900</v>
      </c>
      <c r="F93" s="4">
        <f>5000+15500+3000+2200+2800+2500+2300+12000+1600+8000+45000+40000+60000-25000</f>
        <v>174900</v>
      </c>
      <c r="G93" s="4"/>
    </row>
    <row r="94" spans="1:7" x14ac:dyDescent="0.2">
      <c r="A94" s="3" t="s">
        <v>50</v>
      </c>
      <c r="B94" s="3" t="s">
        <v>63</v>
      </c>
      <c r="C94" s="4">
        <f>2000+1800+60000+12100+1000+150000+33100</f>
        <v>260000</v>
      </c>
      <c r="D94" s="4">
        <f>2000+10000+12100+1000</f>
        <v>25100</v>
      </c>
      <c r="E94" s="4">
        <f>2000+10000+12100+1000</f>
        <v>25100</v>
      </c>
      <c r="F94" s="4">
        <f>2000+10000+12100+1000</f>
        <v>25100</v>
      </c>
      <c r="G94" s="4"/>
    </row>
    <row r="95" spans="1:7" x14ac:dyDescent="0.2">
      <c r="B95" s="3" t="s">
        <v>64</v>
      </c>
      <c r="C95" s="5">
        <f>-5100-8300-1700</f>
        <v>-15100</v>
      </c>
      <c r="D95" s="5">
        <f>-8500-1800</f>
        <v>-10300</v>
      </c>
      <c r="E95" s="5">
        <f>-8700-1900</f>
        <v>-10600</v>
      </c>
      <c r="F95" s="5">
        <f>-6900-2000</f>
        <v>-8900</v>
      </c>
      <c r="G95" s="4"/>
    </row>
    <row r="96" spans="1:7" x14ac:dyDescent="0.2">
      <c r="C96" s="4"/>
      <c r="D96" s="4"/>
      <c r="E96" s="4"/>
      <c r="F96" s="4"/>
      <c r="G96" s="4"/>
    </row>
    <row r="97" spans="1:7" ht="13.5" thickBot="1" x14ac:dyDescent="0.25">
      <c r="B97" s="7" t="s">
        <v>15</v>
      </c>
      <c r="C97" s="8">
        <f>SUM(C4:C96)</f>
        <v>11159400</v>
      </c>
      <c r="D97" s="8">
        <f>SUM(D4:D96)</f>
        <v>13289000</v>
      </c>
      <c r="E97" s="8">
        <f>SUM(E4:E96)</f>
        <v>7826700</v>
      </c>
      <c r="F97" s="8">
        <f>SUM(F4:F96)</f>
        <v>2541500</v>
      </c>
      <c r="G97" s="8">
        <f>SUM(G4:G91)</f>
        <v>0</v>
      </c>
    </row>
    <row r="98" spans="1:7" ht="13.5" thickTop="1" x14ac:dyDescent="0.2"/>
    <row r="99" spans="1:7" s="1" customFormat="1" x14ac:dyDescent="0.2">
      <c r="A99" s="1" t="s">
        <v>36</v>
      </c>
      <c r="C99" s="9">
        <v>-5418511</v>
      </c>
      <c r="D99" s="9"/>
      <c r="E99" s="9"/>
      <c r="F99" s="9"/>
      <c r="G99" s="10"/>
    </row>
  </sheetData>
  <sortState xmlns:xlrd2="http://schemas.microsoft.com/office/spreadsheetml/2017/richdata2" ref="A3:G59">
    <sortCondition ref="A3"/>
  </sortState>
  <pageMargins left="0.70866141732283472" right="0.70866141732283472" top="0.78740157480314965" bottom="0.78740157480314965" header="0.31496062992125984" footer="0.31496062992125984"/>
  <pageSetup paperSize="9" scale="7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HPL 2020</vt:lpstr>
      <vt:lpstr>Tabelle2</vt:lpstr>
      <vt:lpstr>Tabelle3</vt:lpstr>
    </vt:vector>
  </TitlesOfParts>
  <Company>Stadtverwaltung Verden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Schreiber</dc:creator>
  <cp:lastModifiedBy>Kai Rosebrock</cp:lastModifiedBy>
  <cp:lastPrinted>2020-02-06T14:09:32Z</cp:lastPrinted>
  <dcterms:created xsi:type="dcterms:W3CDTF">2017-10-02T12:46:38Z</dcterms:created>
  <dcterms:modified xsi:type="dcterms:W3CDTF">2020-08-15T19:01:08Z</dcterms:modified>
</cp:coreProperties>
</file>